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65521" windowWidth="7650" windowHeight="8580" activeTab="1"/>
  </bookViews>
  <sheets>
    <sheet name=" PnL" sheetId="1" r:id="rId1"/>
    <sheet name="BS" sheetId="2" r:id="rId2"/>
    <sheet name="Cashflow" sheetId="3" r:id="rId3"/>
    <sheet name="Equity" sheetId="4" r:id="rId4"/>
  </sheets>
  <definedNames>
    <definedName name="_xlnm.Print_Area" localSheetId="0">' PnL'!$A$1:$L$37</definedName>
    <definedName name="_xlnm.Print_Area" localSheetId="1">'BS'!$A$1:$I$56</definedName>
    <definedName name="_xlnm.Print_Area" localSheetId="2">'Cashflow'!$A$1:$K$41</definedName>
    <definedName name="_xlnm.Print_Area" localSheetId="3">'Equity'!$A$1:$G$36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<sst xmlns="http://schemas.openxmlformats.org/spreadsheetml/2006/main" count="140" uniqueCount="104">
  <si>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</si>
  <si>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</si>
  <si>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</si>
  <si>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</si>
  <si>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</si>
  <si>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</si>
  <si>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</si>
  <si>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RM'000</t>
  </si>
  <si>
    <t>Share in the results of an associated company</t>
  </si>
  <si>
    <t>Individual Quarter</t>
  </si>
  <si>
    <t>Preceding Year</t>
  </si>
  <si>
    <t>Corresponding</t>
  </si>
  <si>
    <t>Preceding  Year</t>
  </si>
  <si>
    <t>Period</t>
  </si>
  <si>
    <t>Revenue</t>
  </si>
  <si>
    <t xml:space="preserve">3 months </t>
  </si>
  <si>
    <t xml:space="preserve">ended </t>
  </si>
  <si>
    <t>Finance costs</t>
  </si>
  <si>
    <t>Tax expenses</t>
  </si>
  <si>
    <t>LONG TERM AND DEFERRED LIABILITIES</t>
  </si>
  <si>
    <t>Earnings per ordinary share - basic (sen)</t>
  </si>
  <si>
    <t xml:space="preserve">12 months 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</si>
  <si>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</si>
  <si>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</si>
  <si>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</si>
  <si>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</si>
  <si>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</si>
  <si>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Taxation paid</t>
  </si>
  <si>
    <t>Purchase of property, plant &amp; equipment</t>
  </si>
  <si>
    <t>As at end of</t>
  </si>
  <si>
    <t>Current Quarter</t>
  </si>
  <si>
    <t>As at preceding</t>
  </si>
  <si>
    <t>Financial Year End</t>
  </si>
  <si>
    <t>Cash receipts from operations</t>
  </si>
  <si>
    <t>Proceeds from disposal of property, plant &amp; equipment</t>
  </si>
  <si>
    <t>Share Capital</t>
  </si>
  <si>
    <t>Cash paid to suppliers &amp; employees</t>
  </si>
  <si>
    <t>Repayment of Al-Bai' Bithaman Ajil facility</t>
  </si>
  <si>
    <t>Net cash generated from operating activities</t>
  </si>
  <si>
    <t>Profit before taxation</t>
  </si>
  <si>
    <t xml:space="preserve">Net Assets per Share Attributable to Ordinary </t>
  </si>
  <si>
    <t>Equity Holders of the Parent (sen)</t>
  </si>
  <si>
    <t>Attributable to:</t>
  </si>
  <si>
    <t xml:space="preserve">  Shareholders of the Company</t>
  </si>
  <si>
    <t xml:space="preserve">  Minority interests</t>
  </si>
  <si>
    <t>Profit for the period</t>
  </si>
  <si>
    <t>TOTAL EQUITY</t>
  </si>
  <si>
    <t>TOTAL ASSETS</t>
  </si>
  <si>
    <t>EQUITY</t>
  </si>
  <si>
    <t>TOTAL LIABILITIES</t>
  </si>
  <si>
    <t>TOTAL EQUITY AND LIABILITIES</t>
  </si>
  <si>
    <t>Profit from operations</t>
  </si>
  <si>
    <t>The Unaudited Condensed Consolidated Statement of Changes in Equity should be read in conjunction with the Annual Financial Report for the year ended 31 March 2006.</t>
  </si>
  <si>
    <t>CASH AND CASH EQUIVALENTS AT BEGINNING OF THE PERIOD</t>
  </si>
  <si>
    <t>CASH AND CASH EQUIVALENTS AT END OF THE PERIOD</t>
  </si>
  <si>
    <t>31/3/2006</t>
  </si>
  <si>
    <t>Retained profits</t>
  </si>
  <si>
    <t>Total</t>
  </si>
  <si>
    <t>Minority interests</t>
  </si>
  <si>
    <t>Total Equity</t>
  </si>
  <si>
    <t>--------- Atttributable to shareholders of the Company -------</t>
  </si>
  <si>
    <t>Non Distributable</t>
  </si>
  <si>
    <t>Distributable</t>
  </si>
  <si>
    <t>Share of profit after tax of associates</t>
  </si>
  <si>
    <t>At 1 April 2005</t>
  </si>
  <si>
    <t>At 1 April 2006</t>
  </si>
  <si>
    <t>Profit for the period (as restated)</t>
  </si>
  <si>
    <t xml:space="preserve">  - as previously reported</t>
  </si>
  <si>
    <t xml:space="preserve">  - prior period adjustment in </t>
  </si>
  <si>
    <t xml:space="preserve">    respect of dismantling, removal </t>
  </si>
  <si>
    <t xml:space="preserve">  - as restated</t>
  </si>
  <si>
    <t>Property, plant and equipment</t>
  </si>
  <si>
    <t>Investment in associates</t>
  </si>
  <si>
    <t>Long term receivables</t>
  </si>
  <si>
    <t>Goodwill</t>
  </si>
  <si>
    <t>Inventories</t>
  </si>
  <si>
    <t>Trade and other receivables</t>
  </si>
  <si>
    <t>Cash and cash equivalents</t>
  </si>
  <si>
    <t>Reserves</t>
  </si>
  <si>
    <t>Total equity attributable to shareholders of the Company</t>
  </si>
  <si>
    <t>Trade and other payables</t>
  </si>
  <si>
    <t>Borrowings</t>
  </si>
  <si>
    <t>Taxation</t>
  </si>
  <si>
    <t>Long term borrowings</t>
  </si>
  <si>
    <t>Deferred taxation</t>
  </si>
  <si>
    <t>Provisions</t>
  </si>
  <si>
    <t>Share capital</t>
  </si>
  <si>
    <t>d</t>
  </si>
  <si>
    <t>The Unaudited Condensed Consolidated Balance Sheet should be read in conjunction with the Annual Financial Report for the year ended 31 March 2006.</t>
  </si>
  <si>
    <t>The Unaudited Condensed Consolidated Cash Flow Statement should be read in conjunction with the Annual Financial Report for the year ended 31 March 2006.</t>
  </si>
  <si>
    <t xml:space="preserve">    and site restoration costs</t>
  </si>
  <si>
    <t>Cumulative Quarter</t>
  </si>
  <si>
    <t>Dividends paid</t>
  </si>
  <si>
    <t>Dividends paid to minority interests of a subsidiary</t>
  </si>
  <si>
    <t>UNAUDITED CONDENSED CONSOLIDATED INCOME STATEMENT FOR THE PERIOD ENDED 31 DECEMBER 2006</t>
  </si>
  <si>
    <t>UNAUDITED CONDENSED CONSOLIDATED BALANCE SHEET AS AT 31 DECEMBER 2006</t>
  </si>
  <si>
    <t>9 months</t>
  </si>
  <si>
    <t>UNAUDITED CONDENSED CONSOLIDATED CASH FLOW STATEMENT FOR THE PERIOD ENDED 31 DECEMBER 2006</t>
  </si>
  <si>
    <t>UNAUDITED CONDENSED CONSOLIDATED STATEMENT OF CHANGES IN EQUITY FOR THE PERIOD ENDED 31 DECEMBER 2006</t>
  </si>
  <si>
    <t>At 31 December 2005 (as restated)</t>
  </si>
  <si>
    <t>At 31 December 2006</t>
  </si>
  <si>
    <t>The Unaudited Condensed Consolidated Income Statement should be read in conjunction with the Annual Financial Report for the year 
ended 31 March 2006.</t>
  </si>
  <si>
    <t>NET INCREASE IN CASH &amp; CASH EQUIVALENTS</t>
  </si>
  <si>
    <t>Dividends paid to shareholders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</si>
</sst>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  <numFmt numFmtId="183" formatCode="m/d/yy\ h:mm\ AM/PM"/>
    <numFmt numFmtId="184" formatCode="[$-409]dddd\,\ mmmm\ dd\,\ yyyy"/>
    <numFmt numFmtId="185" formatCode="mm/dd/yy;@"/>
    <numFmt numFmtId="186" formatCode="0.00_);\(0.00\)"/>
    <numFmt numFmtId="187" formatCode="0.0_);\(0.0\)"/>
    <numFmt numFmtId="188" formatCode="0_);\(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Petronas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28"/>
      <name val="Petrona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5" fontId="0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Font="1" applyBorder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2" xfId="15" applyNumberFormat="1" applyFont="1" applyBorder="1" applyAlignment="1">
      <alignment horizontal="right"/>
    </xf>
    <xf numFmtId="179" fontId="0" fillId="0" borderId="2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43" fontId="0" fillId="0" borderId="0" xfId="15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8" fontId="5" fillId="0" borderId="0" xfId="15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38" fontId="5" fillId="0" borderId="0" xfId="15" applyNumberFormat="1" applyFont="1" applyAlignment="1">
      <alignment horizontal="right"/>
    </xf>
    <xf numFmtId="14" fontId="4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5" fillId="0" borderId="2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38" fontId="5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79" fontId="5" fillId="0" borderId="0" xfId="15" applyNumberFormat="1" applyFont="1" applyAlignment="1">
      <alignment/>
    </xf>
    <xf numFmtId="179" fontId="5" fillId="0" borderId="0" xfId="15" applyNumberFormat="1" applyFont="1" applyBorder="1" applyAlignment="1">
      <alignment/>
    </xf>
    <xf numFmtId="38" fontId="5" fillId="0" borderId="1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9" fontId="5" fillId="0" borderId="1" xfId="15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5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/>
    </xf>
    <xf numFmtId="9" fontId="5" fillId="0" borderId="0" xfId="2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/>
    </xf>
    <xf numFmtId="14" fontId="4" fillId="0" borderId="2" xfId="0" applyNumberFormat="1" applyFont="1" applyBorder="1" applyAlignment="1" quotePrefix="1">
      <alignment horizontal="center"/>
    </xf>
    <xf numFmtId="22" fontId="4" fillId="0" borderId="0" xfId="0" applyNumberFormat="1" applyFont="1" applyBorder="1" applyAlignment="1">
      <alignment/>
    </xf>
    <xf numFmtId="22" fontId="4" fillId="0" borderId="0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/>
    </xf>
    <xf numFmtId="179" fontId="5" fillId="0" borderId="0" xfId="15" applyNumberFormat="1" applyFont="1" applyBorder="1" applyAlignment="1">
      <alignment horizontal="right"/>
    </xf>
    <xf numFmtId="179" fontId="5" fillId="0" borderId="2" xfId="15" applyNumberFormat="1" applyFont="1" applyBorder="1" applyAlignment="1">
      <alignment horizontal="right"/>
    </xf>
    <xf numFmtId="179" fontId="5" fillId="0" borderId="2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5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15" fontId="5" fillId="0" borderId="0" xfId="0" applyNumberFormat="1" applyFont="1" applyAlignment="1">
      <alignment/>
    </xf>
    <xf numFmtId="43" fontId="5" fillId="0" borderId="0" xfId="15" applyFont="1" applyAlignment="1">
      <alignment/>
    </xf>
    <xf numFmtId="179" fontId="5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0" zoomScaleSheetLayoutView="80" workbookViewId="0" topLeftCell="A4">
      <selection activeCell="G22" sqref="G22"/>
    </sheetView>
  </sheetViews>
  <sheetFormatPr defaultColWidth="9.140625" defaultRowHeight="12.75"/>
  <cols>
    <col min="1" max="3" width="9.140625" style="24" customWidth="1"/>
    <col min="4" max="4" width="20.00390625" style="24" customWidth="1"/>
    <col min="5" max="5" width="12.57421875" style="24" customWidth="1"/>
    <col min="6" max="6" width="5.7109375" style="24" customWidth="1"/>
    <col min="7" max="7" width="13.421875" style="24" customWidth="1"/>
    <col min="8" max="8" width="8.140625" style="24" customWidth="1"/>
    <col min="9" max="9" width="16.00390625" style="24" customWidth="1"/>
    <col min="10" max="10" width="9.8515625" style="24" customWidth="1"/>
    <col min="11" max="11" width="14.7109375" style="24" customWidth="1"/>
    <col min="12" max="12" width="9.57421875" style="24" customWidth="1"/>
    <col min="13" max="13" width="11.421875" style="24" customWidth="1"/>
    <col min="14" max="16384" width="9.140625" style="24" customWidth="1"/>
  </cols>
  <sheetData>
    <row r="1" spans="1:13" ht="31.5">
      <c r="A1" s="23" t="s">
        <v>0</v>
      </c>
      <c r="L1" s="100" t="s">
        <v>87</v>
      </c>
      <c r="M1" s="25"/>
    </row>
    <row r="3" ht="15">
      <c r="A3" s="23" t="s">
        <v>94</v>
      </c>
    </row>
    <row r="4" ht="15">
      <c r="A4" s="23"/>
    </row>
    <row r="5" ht="15">
      <c r="A5" s="23"/>
    </row>
    <row r="7" spans="1:11" s="27" customFormat="1" ht="15">
      <c r="A7" s="26"/>
      <c r="E7" s="28"/>
      <c r="F7" s="29" t="s">
        <v>9</v>
      </c>
      <c r="G7" s="29"/>
      <c r="H7" s="30"/>
      <c r="I7" s="31"/>
      <c r="J7" s="31" t="s">
        <v>91</v>
      </c>
      <c r="K7" s="32"/>
    </row>
    <row r="8" spans="1:11" ht="15">
      <c r="A8" s="26"/>
      <c r="E8" s="29" t="s">
        <v>1</v>
      </c>
      <c r="F8" s="33"/>
      <c r="G8" s="29" t="s">
        <v>10</v>
      </c>
      <c r="H8" s="34"/>
      <c r="I8" s="31" t="s">
        <v>1</v>
      </c>
      <c r="J8" s="23"/>
      <c r="K8" s="31" t="s">
        <v>12</v>
      </c>
    </row>
    <row r="9" spans="1:11" ht="15">
      <c r="A9" s="26"/>
      <c r="E9" s="29" t="s">
        <v>2</v>
      </c>
      <c r="F9" s="33"/>
      <c r="G9" s="29" t="s">
        <v>11</v>
      </c>
      <c r="H9" s="34"/>
      <c r="I9" s="31" t="s">
        <v>2</v>
      </c>
      <c r="J9" s="23"/>
      <c r="K9" s="31" t="s">
        <v>11</v>
      </c>
    </row>
    <row r="10" spans="1:11" ht="15">
      <c r="A10" s="26"/>
      <c r="E10" s="29" t="s">
        <v>3</v>
      </c>
      <c r="F10" s="33"/>
      <c r="G10" s="29" t="s">
        <v>3</v>
      </c>
      <c r="H10" s="34"/>
      <c r="I10" s="31" t="s">
        <v>4</v>
      </c>
      <c r="J10" s="23"/>
      <c r="K10" s="31" t="s">
        <v>13</v>
      </c>
    </row>
    <row r="11" spans="1:11" ht="15">
      <c r="A11" s="35"/>
      <c r="E11" s="36">
        <v>39082</v>
      </c>
      <c r="F11" s="23"/>
      <c r="G11" s="36">
        <v>38717</v>
      </c>
      <c r="H11" s="34"/>
      <c r="I11" s="36">
        <v>39082</v>
      </c>
      <c r="J11" s="23"/>
      <c r="K11" s="36">
        <v>38717</v>
      </c>
    </row>
    <row r="12" spans="1:11" ht="15">
      <c r="A12" s="37"/>
      <c r="E12" s="38" t="s">
        <v>7</v>
      </c>
      <c r="F12" s="33"/>
      <c r="G12" s="38" t="s">
        <v>7</v>
      </c>
      <c r="H12" s="34"/>
      <c r="I12" s="38" t="s">
        <v>7</v>
      </c>
      <c r="J12" s="33"/>
      <c r="K12" s="31" t="s">
        <v>7</v>
      </c>
    </row>
    <row r="13" spans="5:11" ht="14.25">
      <c r="E13" s="39"/>
      <c r="F13" s="40"/>
      <c r="G13" s="39"/>
      <c r="H13" s="41"/>
      <c r="I13" s="39"/>
      <c r="J13" s="40"/>
      <c r="K13" s="42"/>
    </row>
    <row r="14" spans="1:11" s="44" customFormat="1" ht="15.75" thickBot="1">
      <c r="A14" s="43" t="s">
        <v>14</v>
      </c>
      <c r="E14" s="45">
        <v>4824901</v>
      </c>
      <c r="F14" s="46"/>
      <c r="G14" s="45">
        <v>4245079</v>
      </c>
      <c r="H14" s="47"/>
      <c r="I14" s="45">
        <v>14648746</v>
      </c>
      <c r="J14" s="46"/>
      <c r="K14" s="45">
        <v>12284521</v>
      </c>
    </row>
    <row r="15" spans="1:11" s="44" customFormat="1" ht="15.75" thickTop="1">
      <c r="A15" s="43"/>
      <c r="E15" s="48"/>
      <c r="F15" s="46"/>
      <c r="G15" s="48"/>
      <c r="H15" s="47"/>
      <c r="I15" s="48"/>
      <c r="J15" s="46"/>
      <c r="K15" s="48"/>
    </row>
    <row r="16" spans="1:11" ht="15">
      <c r="A16" s="23" t="s">
        <v>51</v>
      </c>
      <c r="E16" s="49">
        <f>E21-E18-E19</f>
        <v>231715</v>
      </c>
      <c r="F16" s="50"/>
      <c r="G16" s="49">
        <f>G21-G18-G19</f>
        <v>446752</v>
      </c>
      <c r="H16" s="51"/>
      <c r="I16" s="49">
        <f>I21-I18-I19</f>
        <v>667337</v>
      </c>
      <c r="J16" s="49"/>
      <c r="K16" s="49">
        <f>K21-K18-K19</f>
        <v>618088</v>
      </c>
    </row>
    <row r="17" spans="1:11" ht="15">
      <c r="A17" s="23"/>
      <c r="E17" s="50"/>
      <c r="F17" s="50"/>
      <c r="G17" s="50"/>
      <c r="H17" s="51"/>
      <c r="I17" s="49"/>
      <c r="J17" s="49"/>
      <c r="K17" s="49"/>
    </row>
    <row r="18" spans="1:11" ht="14.25">
      <c r="A18" s="24" t="s">
        <v>17</v>
      </c>
      <c r="E18" s="50">
        <v>-247</v>
      </c>
      <c r="F18" s="50"/>
      <c r="G18" s="50">
        <v>-360</v>
      </c>
      <c r="H18" s="51"/>
      <c r="I18" s="49">
        <v>-487</v>
      </c>
      <c r="J18" s="49"/>
      <c r="K18" s="52">
        <v>-1156</v>
      </c>
    </row>
    <row r="19" spans="1:11" ht="14.25">
      <c r="A19" s="24" t="s">
        <v>63</v>
      </c>
      <c r="E19" s="53">
        <v>194</v>
      </c>
      <c r="F19" s="50"/>
      <c r="G19" s="54">
        <v>191</v>
      </c>
      <c r="H19" s="51"/>
      <c r="I19" s="54">
        <v>640</v>
      </c>
      <c r="J19" s="49"/>
      <c r="K19" s="53">
        <v>529</v>
      </c>
    </row>
    <row r="20" spans="5:11" ht="14.25">
      <c r="E20" s="50"/>
      <c r="F20" s="50"/>
      <c r="G20" s="50"/>
      <c r="H20" s="51"/>
      <c r="I20" s="50"/>
      <c r="J20" s="49"/>
      <c r="K20" s="50"/>
    </row>
    <row r="21" spans="1:11" ht="15">
      <c r="A21" s="23" t="s">
        <v>39</v>
      </c>
      <c r="E21" s="50">
        <v>231662</v>
      </c>
      <c r="F21" s="50"/>
      <c r="G21" s="50">
        <v>446583</v>
      </c>
      <c r="H21" s="51"/>
      <c r="I21" s="50">
        <v>667490</v>
      </c>
      <c r="J21" s="49"/>
      <c r="K21" s="50">
        <v>617461</v>
      </c>
    </row>
    <row r="22" spans="5:11" ht="14.25">
      <c r="E22" s="50"/>
      <c r="F22" s="50"/>
      <c r="G22" s="50"/>
      <c r="H22" s="51"/>
      <c r="I22" s="50"/>
      <c r="J22" s="49"/>
      <c r="K22" s="50"/>
    </row>
    <row r="23" spans="1:11" ht="14.25" hidden="1">
      <c r="A23" s="24" t="s">
        <v>8</v>
      </c>
      <c r="E23" s="50"/>
      <c r="F23" s="50"/>
      <c r="G23" s="50"/>
      <c r="H23" s="51"/>
      <c r="I23" s="49">
        <v>11</v>
      </c>
      <c r="J23" s="49"/>
      <c r="K23" s="49">
        <v>54</v>
      </c>
    </row>
    <row r="24" spans="1:11" ht="14.25">
      <c r="A24" s="24" t="s">
        <v>18</v>
      </c>
      <c r="E24" s="55">
        <v>-64209</v>
      </c>
      <c r="F24" s="50"/>
      <c r="G24" s="50">
        <v>-132436</v>
      </c>
      <c r="H24" s="51"/>
      <c r="I24" s="49">
        <v>-192350</v>
      </c>
      <c r="J24" s="49"/>
      <c r="K24" s="52">
        <v>-177415</v>
      </c>
    </row>
    <row r="25" spans="5:11" ht="13.5" customHeight="1">
      <c r="E25" s="50"/>
      <c r="F25" s="50"/>
      <c r="G25" s="54"/>
      <c r="H25" s="51"/>
      <c r="I25" s="54"/>
      <c r="J25" s="49"/>
      <c r="K25" s="54"/>
    </row>
    <row r="26" spans="1:11" s="44" customFormat="1" ht="17.25" customHeight="1" thickBot="1">
      <c r="A26" s="101" t="s">
        <v>45</v>
      </c>
      <c r="B26" s="102"/>
      <c r="C26" s="102"/>
      <c r="D26" s="102"/>
      <c r="E26" s="56">
        <f>E21+E24</f>
        <v>167453</v>
      </c>
      <c r="F26" s="46"/>
      <c r="G26" s="56">
        <f>G21+G24</f>
        <v>314147</v>
      </c>
      <c r="H26" s="47"/>
      <c r="I26" s="56">
        <f>I21+I24</f>
        <v>475140</v>
      </c>
      <c r="J26" s="57"/>
      <c r="K26" s="56">
        <f>K21+K24</f>
        <v>440046</v>
      </c>
    </row>
    <row r="27" spans="5:11" ht="15" thickTop="1">
      <c r="E27" s="50"/>
      <c r="F27" s="50"/>
      <c r="G27" s="50"/>
      <c r="H27" s="51"/>
      <c r="I27" s="49"/>
      <c r="J27" s="49"/>
      <c r="K27" s="49"/>
    </row>
    <row r="28" spans="1:11" ht="15">
      <c r="A28" s="23" t="s">
        <v>42</v>
      </c>
      <c r="E28" s="58"/>
      <c r="F28" s="58"/>
      <c r="G28" s="58"/>
      <c r="H28" s="59"/>
      <c r="I28" s="60"/>
      <c r="J28" s="60"/>
      <c r="K28" s="60"/>
    </row>
    <row r="29" spans="1:11" ht="14.25">
      <c r="A29" s="24" t="s">
        <v>43</v>
      </c>
      <c r="E29" s="60">
        <f>E31-E30</f>
        <v>165613</v>
      </c>
      <c r="F29" s="58"/>
      <c r="G29" s="61">
        <f>G31-G30</f>
        <v>313344</v>
      </c>
      <c r="H29" s="59"/>
      <c r="I29" s="60">
        <f>I31-I30</f>
        <v>471184</v>
      </c>
      <c r="J29" s="60"/>
      <c r="K29" s="60">
        <f>K31-K30</f>
        <v>435542</v>
      </c>
    </row>
    <row r="30" spans="1:11" ht="14.25">
      <c r="A30" s="24" t="s">
        <v>44</v>
      </c>
      <c r="E30" s="60">
        <v>1840</v>
      </c>
      <c r="F30" s="58"/>
      <c r="G30" s="62">
        <v>803</v>
      </c>
      <c r="H30" s="59"/>
      <c r="I30" s="60">
        <v>3956</v>
      </c>
      <c r="J30" s="60"/>
      <c r="K30" s="60">
        <v>4504</v>
      </c>
    </row>
    <row r="31" spans="1:13" s="44" customFormat="1" ht="18" customHeight="1" thickBot="1">
      <c r="A31" s="101" t="s">
        <v>45</v>
      </c>
      <c r="B31" s="102"/>
      <c r="C31" s="102"/>
      <c r="D31" s="102"/>
      <c r="E31" s="63">
        <f>E26</f>
        <v>167453</v>
      </c>
      <c r="F31" s="64"/>
      <c r="G31" s="65">
        <f>G26</f>
        <v>314147</v>
      </c>
      <c r="H31" s="66"/>
      <c r="I31" s="63">
        <f>I26</f>
        <v>475140</v>
      </c>
      <c r="J31" s="67"/>
      <c r="K31" s="63">
        <f>K26</f>
        <v>440046</v>
      </c>
      <c r="M31" s="67"/>
    </row>
    <row r="32" spans="5:11" ht="15" thickTop="1">
      <c r="E32" s="58"/>
      <c r="F32" s="58"/>
      <c r="G32" s="68"/>
      <c r="H32" s="59"/>
      <c r="I32" s="60"/>
      <c r="J32" s="60"/>
      <c r="K32" s="60"/>
    </row>
    <row r="33" spans="1:11" ht="14.25">
      <c r="A33" s="24" t="s">
        <v>20</v>
      </c>
      <c r="E33" s="69">
        <f>E29/993454*100</f>
        <v>16.670424599427854</v>
      </c>
      <c r="F33" s="69"/>
      <c r="G33" s="70">
        <f>G29/993454*100</f>
        <v>31.540866512188785</v>
      </c>
      <c r="H33" s="69"/>
      <c r="I33" s="69">
        <f>I29/993454*100</f>
        <v>47.42886937895464</v>
      </c>
      <c r="J33" s="69"/>
      <c r="K33" s="69">
        <f>K29/993454*100</f>
        <v>43.84118439303682</v>
      </c>
    </row>
    <row r="34" ht="14.25">
      <c r="E34" s="60"/>
    </row>
    <row r="35" ht="14.25">
      <c r="G35" s="60"/>
    </row>
    <row r="36" ht="14.25">
      <c r="G36" s="60"/>
    </row>
    <row r="37" spans="1:13" ht="29.25" customHeight="1">
      <c r="A37" s="103" t="s">
        <v>101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ht="14.25">
      <c r="A38" s="71"/>
    </row>
  </sheetData>
  <mergeCells count="3">
    <mergeCell ref="A26:D26"/>
    <mergeCell ref="A37:M37"/>
    <mergeCell ref="A31:D31"/>
  </mergeCells>
  <printOptions/>
  <pageMargins left="0.75" right="0.75" top="0.72" bottom="0.8" header="0.31" footer="0.5"/>
  <pageSetup horizontalDpi="300" verticalDpi="300" orientation="portrait" paperSize="9" scale="64" r:id="rId1"/>
  <headerFooter alignWithMargins="0">
    <oddHeader>&amp;R&amp;"Arial,Bold"&amp;14ATTACHMENT I</oddHeader>
    <oddFooter>&amp;CPage 1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80" zoomScaleSheetLayoutView="80" workbookViewId="0" topLeftCell="A26">
      <selection activeCell="F42" sqref="F42"/>
    </sheetView>
  </sheetViews>
  <sheetFormatPr defaultColWidth="9.140625" defaultRowHeight="12.75"/>
  <cols>
    <col min="1" max="4" width="9.140625" style="24" customWidth="1"/>
    <col min="5" max="5" width="17.140625" style="24" customWidth="1"/>
    <col min="6" max="6" width="14.57421875" style="24" customWidth="1"/>
    <col min="7" max="7" width="9.8515625" style="24" customWidth="1"/>
    <col min="8" max="8" width="14.57421875" style="24" customWidth="1"/>
    <col min="9" max="9" width="14.7109375" style="24" customWidth="1"/>
    <col min="10" max="16384" width="9.140625" style="24" customWidth="1"/>
  </cols>
  <sheetData>
    <row r="1" spans="1:10" ht="31.5">
      <c r="A1" s="23" t="s">
        <v>0</v>
      </c>
      <c r="I1" s="100" t="s">
        <v>87</v>
      </c>
      <c r="J1" s="25"/>
    </row>
    <row r="3" ht="15">
      <c r="A3" s="23" t="s">
        <v>95</v>
      </c>
    </row>
    <row r="6" spans="6:8" ht="15">
      <c r="F6" s="31" t="s">
        <v>29</v>
      </c>
      <c r="G6" s="23"/>
      <c r="H6" s="31" t="s">
        <v>31</v>
      </c>
    </row>
    <row r="7" spans="6:9" ht="15">
      <c r="F7" s="23" t="s">
        <v>30</v>
      </c>
      <c r="G7" s="33"/>
      <c r="H7" s="31" t="s">
        <v>32</v>
      </c>
      <c r="I7" s="40"/>
    </row>
    <row r="8" spans="6:9" ht="15">
      <c r="F8" s="36">
        <v>39082</v>
      </c>
      <c r="G8" s="33"/>
      <c r="H8" s="36" t="s">
        <v>55</v>
      </c>
      <c r="I8" s="40"/>
    </row>
    <row r="9" spans="6:8" ht="15">
      <c r="F9" s="38" t="s">
        <v>7</v>
      </c>
      <c r="G9" s="33"/>
      <c r="H9" s="38" t="s">
        <v>7</v>
      </c>
    </row>
    <row r="11" spans="1:8" ht="14.25">
      <c r="A11" s="24" t="s">
        <v>71</v>
      </c>
      <c r="F11" s="72">
        <v>2983590</v>
      </c>
      <c r="G11" s="72"/>
      <c r="H11" s="72">
        <f>2840424+12394</f>
        <v>2852818</v>
      </c>
    </row>
    <row r="12" spans="1:8" ht="14.25">
      <c r="A12" s="24" t="s">
        <v>72</v>
      </c>
      <c r="F12" s="72">
        <v>4356</v>
      </c>
      <c r="G12" s="72"/>
      <c r="H12" s="72">
        <v>3718</v>
      </c>
    </row>
    <row r="13" spans="1:8" ht="14.25">
      <c r="A13" s="24" t="s">
        <v>73</v>
      </c>
      <c r="F13" s="72">
        <v>265114</v>
      </c>
      <c r="G13" s="72"/>
      <c r="H13" s="72">
        <v>247622</v>
      </c>
    </row>
    <row r="14" spans="1:8" ht="14.25">
      <c r="A14" s="24" t="s">
        <v>74</v>
      </c>
      <c r="F14" s="72">
        <v>25243</v>
      </c>
      <c r="G14" s="72"/>
      <c r="H14" s="72">
        <v>26349</v>
      </c>
    </row>
    <row r="15" spans="6:8" ht="14.25">
      <c r="F15" s="72"/>
      <c r="G15" s="72"/>
      <c r="H15" s="72"/>
    </row>
    <row r="16" spans="6:8" ht="14.25">
      <c r="F16" s="72"/>
      <c r="G16" s="72"/>
      <c r="H16" s="72"/>
    </row>
    <row r="17" spans="1:8" ht="15">
      <c r="A17" s="23" t="s">
        <v>5</v>
      </c>
      <c r="F17" s="72"/>
      <c r="G17" s="72"/>
      <c r="H17" s="72"/>
    </row>
    <row r="18" spans="1:10" ht="14.25">
      <c r="A18" s="24" t="s">
        <v>75</v>
      </c>
      <c r="F18" s="72">
        <v>632197</v>
      </c>
      <c r="G18" s="72"/>
      <c r="H18" s="72">
        <v>605447</v>
      </c>
      <c r="I18" s="72"/>
      <c r="J18" s="73"/>
    </row>
    <row r="19" spans="1:10" ht="14.25">
      <c r="A19" s="24" t="s">
        <v>76</v>
      </c>
      <c r="F19" s="72">
        <v>2097016</v>
      </c>
      <c r="G19" s="72"/>
      <c r="H19" s="72">
        <v>1968921</v>
      </c>
      <c r="I19" s="72"/>
      <c r="J19" s="73"/>
    </row>
    <row r="20" spans="1:10" ht="14.25">
      <c r="A20" s="24" t="s">
        <v>77</v>
      </c>
      <c r="F20" s="72">
        <v>592345</v>
      </c>
      <c r="H20" s="72">
        <v>466006</v>
      </c>
      <c r="I20" s="72"/>
      <c r="J20" s="73"/>
    </row>
    <row r="21" spans="6:10" ht="14.25">
      <c r="F21" s="74">
        <f>SUM(F18:F20)</f>
        <v>3321558</v>
      </c>
      <c r="G21" s="72"/>
      <c r="H21" s="74">
        <f>SUM(H18:H20)</f>
        <v>3040374</v>
      </c>
      <c r="I21" s="72"/>
      <c r="J21" s="73"/>
    </row>
    <row r="22" spans="6:8" ht="14.25">
      <c r="F22" s="72"/>
      <c r="G22" s="72"/>
      <c r="H22" s="72"/>
    </row>
    <row r="23" spans="1:8" ht="15">
      <c r="A23" s="23" t="s">
        <v>47</v>
      </c>
      <c r="F23" s="74">
        <f>SUM(F11:F14)+F21</f>
        <v>6599861</v>
      </c>
      <c r="G23" s="72"/>
      <c r="H23" s="74">
        <f>SUM(H11:H14)+H21</f>
        <v>6170881</v>
      </c>
    </row>
    <row r="24" spans="6:8" ht="14.25">
      <c r="F24" s="72"/>
      <c r="G24" s="72"/>
      <c r="H24" s="72"/>
    </row>
    <row r="25" spans="1:8" ht="15">
      <c r="A25" s="23"/>
      <c r="F25" s="72"/>
      <c r="G25" s="72"/>
      <c r="H25" s="72"/>
    </row>
    <row r="26" spans="1:8" ht="15">
      <c r="A26" s="23" t="s">
        <v>48</v>
      </c>
      <c r="F26" s="72"/>
      <c r="G26" s="72"/>
      <c r="H26" s="72"/>
    </row>
    <row r="27" spans="1:8" ht="14.25">
      <c r="A27" s="24" t="s">
        <v>86</v>
      </c>
      <c r="F27" s="72">
        <v>993454</v>
      </c>
      <c r="G27" s="72"/>
      <c r="H27" s="72">
        <v>993454</v>
      </c>
    </row>
    <row r="28" spans="1:11" ht="14.25">
      <c r="A28" s="24" t="s">
        <v>78</v>
      </c>
      <c r="F28" s="75">
        <f>+Equity!C32</f>
        <v>2325247</v>
      </c>
      <c r="G28" s="72"/>
      <c r="H28" s="75">
        <f>2048743-15551-308</f>
        <v>2032884</v>
      </c>
      <c r="J28" s="72"/>
      <c r="K28" s="72"/>
    </row>
    <row r="29" spans="1:8" ht="14.25">
      <c r="A29" s="24" t="s">
        <v>79</v>
      </c>
      <c r="F29" s="76">
        <f>SUM(F27:F28)</f>
        <v>3318701</v>
      </c>
      <c r="G29" s="72"/>
      <c r="H29" s="76">
        <f>SUM(H27:H28)</f>
        <v>3026338</v>
      </c>
    </row>
    <row r="30" ht="14.25">
      <c r="G30" s="72"/>
    </row>
    <row r="31" spans="6:8" ht="14.25">
      <c r="F31" s="76"/>
      <c r="G31" s="72"/>
      <c r="H31" s="76"/>
    </row>
    <row r="32" spans="1:8" ht="14.25">
      <c r="A32" s="24" t="s">
        <v>58</v>
      </c>
      <c r="F32" s="76">
        <f>Equity!E32</f>
        <v>52658</v>
      </c>
      <c r="G32" s="72"/>
      <c r="H32" s="76">
        <v>49458</v>
      </c>
    </row>
    <row r="33" spans="1:8" ht="15">
      <c r="A33" s="23" t="s">
        <v>46</v>
      </c>
      <c r="F33" s="74">
        <f>F29+F32</f>
        <v>3371359</v>
      </c>
      <c r="G33" s="72"/>
      <c r="H33" s="74">
        <f>H29+H32</f>
        <v>3075796</v>
      </c>
    </row>
    <row r="34" spans="6:8" ht="14.25">
      <c r="F34" s="76"/>
      <c r="G34" s="72"/>
      <c r="H34" s="76"/>
    </row>
    <row r="35" spans="1:8" ht="15">
      <c r="A35" s="23" t="s">
        <v>6</v>
      </c>
      <c r="F35" s="72"/>
      <c r="G35" s="72"/>
      <c r="H35" s="72"/>
    </row>
    <row r="36" spans="1:8" ht="14.25">
      <c r="A36" s="24" t="s">
        <v>80</v>
      </c>
      <c r="F36" s="72">
        <v>2950814</v>
      </c>
      <c r="G36" s="72"/>
      <c r="H36" s="72">
        <v>2865859</v>
      </c>
    </row>
    <row r="37" spans="1:8" ht="14.25">
      <c r="A37" s="24" t="s">
        <v>81</v>
      </c>
      <c r="F37" s="72">
        <v>7830</v>
      </c>
      <c r="H37" s="72">
        <v>10031</v>
      </c>
    </row>
    <row r="38" spans="1:8" ht="14.25">
      <c r="A38" s="24" t="s">
        <v>82</v>
      </c>
      <c r="F38" s="72">
        <v>147420</v>
      </c>
      <c r="G38" s="72"/>
      <c r="H38" s="72">
        <v>91986</v>
      </c>
    </row>
    <row r="39" spans="6:8" ht="14.25">
      <c r="F39" s="74">
        <f>SUM(F36:F38)</f>
        <v>3106064</v>
      </c>
      <c r="G39" s="72"/>
      <c r="H39" s="74">
        <f>SUM(H36:H38)</f>
        <v>2967876</v>
      </c>
    </row>
    <row r="40" spans="6:8" ht="14.25">
      <c r="F40" s="76"/>
      <c r="G40" s="72"/>
      <c r="H40" s="76"/>
    </row>
    <row r="41" spans="1:8" ht="15">
      <c r="A41" s="23" t="s">
        <v>19</v>
      </c>
      <c r="F41" s="72"/>
      <c r="G41" s="72"/>
      <c r="H41" s="72"/>
    </row>
    <row r="42" spans="1:8" ht="14.25">
      <c r="A42" s="24" t="s">
        <v>83</v>
      </c>
      <c r="F42" s="98">
        <v>0</v>
      </c>
      <c r="G42" s="72"/>
      <c r="H42" s="72">
        <v>5280</v>
      </c>
    </row>
    <row r="43" spans="1:10" ht="14.25">
      <c r="A43" s="24" t="s">
        <v>84</v>
      </c>
      <c r="F43" s="72">
        <v>94612</v>
      </c>
      <c r="G43" s="72"/>
      <c r="H43" s="72">
        <v>93676</v>
      </c>
      <c r="J43" s="72"/>
    </row>
    <row r="44" spans="1:10" ht="14.25">
      <c r="A44" s="24" t="s">
        <v>85</v>
      </c>
      <c r="F44" s="72">
        <v>27826</v>
      </c>
      <c r="G44" s="72"/>
      <c r="H44" s="72">
        <v>28253</v>
      </c>
      <c r="J44" s="72"/>
    </row>
    <row r="45" spans="6:8" ht="14.25">
      <c r="F45" s="74">
        <f>SUM(F42:F44)</f>
        <v>122438</v>
      </c>
      <c r="G45" s="72"/>
      <c r="H45" s="74">
        <f>SUM(H42:H44)</f>
        <v>127209</v>
      </c>
    </row>
    <row r="46" spans="6:8" ht="14.25">
      <c r="F46" s="72"/>
      <c r="G46" s="72"/>
      <c r="H46" s="72"/>
    </row>
    <row r="47" spans="1:8" ht="15">
      <c r="A47" s="23" t="s">
        <v>49</v>
      </c>
      <c r="F47" s="74">
        <f>F39+F45</f>
        <v>3228502</v>
      </c>
      <c r="G47" s="72"/>
      <c r="H47" s="74">
        <f>H39+H45</f>
        <v>3095085</v>
      </c>
    </row>
    <row r="48" spans="6:8" ht="14.25">
      <c r="F48" s="76"/>
      <c r="G48" s="72"/>
      <c r="H48" s="76"/>
    </row>
    <row r="49" spans="1:8" ht="15">
      <c r="A49" s="23" t="s">
        <v>50</v>
      </c>
      <c r="F49" s="74">
        <f>F33+F47</f>
        <v>6599861</v>
      </c>
      <c r="G49" s="72"/>
      <c r="H49" s="74">
        <f>H33+H47</f>
        <v>6170881</v>
      </c>
    </row>
    <row r="50" spans="6:8" ht="14.25">
      <c r="F50" s="72"/>
      <c r="G50" s="72"/>
      <c r="H50" s="72"/>
    </row>
    <row r="51" spans="1:8" ht="14.25">
      <c r="A51" s="24" t="s">
        <v>40</v>
      </c>
      <c r="F51" s="77"/>
      <c r="G51" s="78"/>
      <c r="H51" s="77"/>
    </row>
    <row r="52" spans="1:10" ht="14.25">
      <c r="A52" s="24" t="s">
        <v>41</v>
      </c>
      <c r="F52" s="77">
        <f>((F29)/F27)*100</f>
        <v>334.05683604877527</v>
      </c>
      <c r="G52" s="77"/>
      <c r="H52" s="77">
        <f>((H29)/993454)*100</f>
        <v>304.62789419540314</v>
      </c>
      <c r="J52" s="77"/>
    </row>
    <row r="53" spans="6:8" ht="14.25">
      <c r="F53" s="77"/>
      <c r="G53" s="78"/>
      <c r="H53" s="77"/>
    </row>
    <row r="54" spans="6:8" ht="14.25">
      <c r="F54" s="72"/>
      <c r="G54" s="72"/>
      <c r="H54" s="72"/>
    </row>
    <row r="55" spans="1:9" ht="29.25" customHeight="1">
      <c r="A55" s="103" t="s">
        <v>88</v>
      </c>
      <c r="B55" s="103"/>
      <c r="C55" s="103"/>
      <c r="D55" s="103"/>
      <c r="E55" s="103"/>
      <c r="F55" s="103"/>
      <c r="G55" s="103"/>
      <c r="H55" s="103"/>
      <c r="I55" s="103"/>
    </row>
    <row r="58" spans="6:8" ht="14.25">
      <c r="F58" s="72">
        <f>F23-F49</f>
        <v>0</v>
      </c>
      <c r="H58" s="72">
        <f>H23-H49</f>
        <v>0</v>
      </c>
    </row>
  </sheetData>
  <mergeCells count="1">
    <mergeCell ref="A55:I55"/>
  </mergeCells>
  <printOptions/>
  <pageMargins left="0.75" right="0.75" top="0.72" bottom="1" header="0.5" footer="0.5"/>
  <pageSetup horizontalDpi="600" verticalDpi="600" orientation="portrait" paperSize="9" scale="75" r:id="rId1"/>
  <headerFooter alignWithMargins="0">
    <oddFooter>&amp;CPage 2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80" zoomScaleSheetLayoutView="80" workbookViewId="0" topLeftCell="A1">
      <selection activeCell="A28" sqref="A28"/>
    </sheetView>
  </sheetViews>
  <sheetFormatPr defaultColWidth="9.140625" defaultRowHeight="12.75"/>
  <cols>
    <col min="1" max="1" width="4.7109375" style="24" customWidth="1"/>
    <col min="2" max="4" width="9.140625" style="24" customWidth="1"/>
    <col min="5" max="5" width="31.7109375" style="24" customWidth="1"/>
    <col min="6" max="6" width="14.57421875" style="24" customWidth="1"/>
    <col min="7" max="7" width="9.421875" style="24" customWidth="1"/>
    <col min="8" max="8" width="13.00390625" style="24" hidden="1" customWidth="1"/>
    <col min="9" max="9" width="13.28125" style="24" hidden="1" customWidth="1"/>
    <col min="10" max="10" width="14.7109375" style="24" customWidth="1"/>
    <col min="11" max="11" width="12.140625" style="24" customWidth="1"/>
    <col min="12" max="16384" width="9.140625" style="24" customWidth="1"/>
  </cols>
  <sheetData>
    <row r="1" spans="1:11" ht="31.5">
      <c r="A1" s="23" t="s">
        <v>0</v>
      </c>
      <c r="K1" s="100" t="s">
        <v>87</v>
      </c>
    </row>
    <row r="2" ht="15">
      <c r="G2" s="32"/>
    </row>
    <row r="3" ht="15">
      <c r="A3" s="23" t="s">
        <v>97</v>
      </c>
    </row>
    <row r="4" ht="15">
      <c r="A4" s="23"/>
    </row>
    <row r="5" ht="14.25">
      <c r="A5" s="79"/>
    </row>
    <row r="6" spans="6:10" ht="15">
      <c r="F6" s="31" t="s">
        <v>96</v>
      </c>
      <c r="G6" s="23"/>
      <c r="H6" s="31" t="s">
        <v>15</v>
      </c>
      <c r="I6" s="31" t="s">
        <v>21</v>
      </c>
      <c r="J6" s="31" t="str">
        <f>+F6</f>
        <v>9 months</v>
      </c>
    </row>
    <row r="7" spans="6:10" ht="15">
      <c r="F7" s="31" t="s">
        <v>16</v>
      </c>
      <c r="G7" s="23"/>
      <c r="H7" s="31" t="s">
        <v>16</v>
      </c>
      <c r="I7" s="31" t="s">
        <v>16</v>
      </c>
      <c r="J7" s="31" t="s">
        <v>16</v>
      </c>
    </row>
    <row r="8" spans="6:10" ht="15">
      <c r="F8" s="80">
        <f>+'BS'!F8</f>
        <v>39082</v>
      </c>
      <c r="G8" s="81"/>
      <c r="H8" s="82">
        <v>37072</v>
      </c>
      <c r="I8" s="82">
        <v>37802</v>
      </c>
      <c r="J8" s="80">
        <f>+' PnL'!K11</f>
        <v>38717</v>
      </c>
    </row>
    <row r="9" spans="6:10" ht="15">
      <c r="F9" s="38" t="s">
        <v>7</v>
      </c>
      <c r="G9" s="33"/>
      <c r="H9" s="38" t="s">
        <v>7</v>
      </c>
      <c r="I9" s="38" t="s">
        <v>7</v>
      </c>
      <c r="J9" s="38" t="s">
        <v>7</v>
      </c>
    </row>
    <row r="10" spans="6:10" ht="14.25">
      <c r="F10" s="61"/>
      <c r="G10" s="61"/>
      <c r="H10" s="61"/>
      <c r="I10" s="61"/>
      <c r="J10" s="61"/>
    </row>
    <row r="11" spans="1:10" ht="14.25">
      <c r="A11" s="83" t="s">
        <v>33</v>
      </c>
      <c r="F11" s="84">
        <v>14309266</v>
      </c>
      <c r="G11" s="62"/>
      <c r="H11" s="62"/>
      <c r="I11" s="62">
        <v>7605323</v>
      </c>
      <c r="J11" s="62">
        <v>12127027</v>
      </c>
    </row>
    <row r="12" spans="1:10" ht="14.25">
      <c r="A12" s="83" t="s">
        <v>36</v>
      </c>
      <c r="F12" s="85">
        <v>-13527826</v>
      </c>
      <c r="G12" s="62"/>
      <c r="H12" s="62"/>
      <c r="I12" s="86">
        <v>-6436178</v>
      </c>
      <c r="J12" s="86">
        <v>-11375854</v>
      </c>
    </row>
    <row r="13" spans="1:10" ht="14.25">
      <c r="A13" s="83"/>
      <c r="F13" s="84">
        <f>SUM(F11:F12)</f>
        <v>781440</v>
      </c>
      <c r="G13" s="62"/>
      <c r="H13" s="62"/>
      <c r="I13" s="62">
        <f>SUM(I11:I12)</f>
        <v>1169145</v>
      </c>
      <c r="J13" s="62">
        <f>SUM(J11:J12)</f>
        <v>751173</v>
      </c>
    </row>
    <row r="14" spans="1:10" ht="14.25">
      <c r="A14" s="83" t="s">
        <v>27</v>
      </c>
      <c r="F14" s="84">
        <v>-135980</v>
      </c>
      <c r="G14" s="62"/>
      <c r="H14" s="62"/>
      <c r="I14" s="62">
        <v>-243649</v>
      </c>
      <c r="J14" s="62">
        <v>-84058</v>
      </c>
    </row>
    <row r="15" spans="1:8" ht="15">
      <c r="A15" s="83"/>
      <c r="G15" s="87"/>
      <c r="H15" s="87"/>
    </row>
    <row r="16" spans="1:10" ht="15">
      <c r="A16" s="88" t="s">
        <v>38</v>
      </c>
      <c r="F16" s="89">
        <f>SUM(F13:F14)</f>
        <v>645460</v>
      </c>
      <c r="G16" s="62"/>
      <c r="H16" s="62"/>
      <c r="I16" s="90">
        <f>SUM(I13:I14)</f>
        <v>925496</v>
      </c>
      <c r="J16" s="89">
        <f>SUM(J13:J14)</f>
        <v>667115</v>
      </c>
    </row>
    <row r="17" spans="1:10" ht="15">
      <c r="A17" s="83"/>
      <c r="F17" s="87"/>
      <c r="G17" s="87"/>
      <c r="H17" s="87"/>
      <c r="I17" s="87"/>
      <c r="J17" s="87"/>
    </row>
    <row r="18" spans="1:10" ht="15">
      <c r="A18" s="83"/>
      <c r="F18" s="91"/>
      <c r="G18" s="92"/>
      <c r="H18" s="92"/>
      <c r="I18" s="91"/>
      <c r="J18" s="91"/>
    </row>
    <row r="19" spans="1:10" ht="14.25">
      <c r="A19" s="83" t="s">
        <v>22</v>
      </c>
      <c r="F19" s="92">
        <v>11973</v>
      </c>
      <c r="G19" s="92"/>
      <c r="H19" s="92"/>
      <c r="I19" s="92">
        <v>12534</v>
      </c>
      <c r="J19" s="92">
        <v>10560</v>
      </c>
    </row>
    <row r="20" spans="1:10" ht="14.25">
      <c r="A20" s="83" t="s">
        <v>28</v>
      </c>
      <c r="F20" s="61">
        <v>-315364</v>
      </c>
      <c r="G20" s="92"/>
      <c r="H20" s="92"/>
      <c r="I20" s="92">
        <v>-246262</v>
      </c>
      <c r="J20" s="61">
        <v>-323276</v>
      </c>
    </row>
    <row r="21" spans="1:10" ht="14.25">
      <c r="A21" s="83" t="s">
        <v>25</v>
      </c>
      <c r="F21" s="92">
        <v>-27306</v>
      </c>
      <c r="G21" s="92"/>
      <c r="H21" s="92"/>
      <c r="I21" s="92">
        <v>0</v>
      </c>
      <c r="J21" s="84">
        <v>-34445</v>
      </c>
    </row>
    <row r="22" spans="1:10" ht="14.25">
      <c r="A22" s="83" t="s">
        <v>34</v>
      </c>
      <c r="F22" s="92">
        <v>613</v>
      </c>
      <c r="G22" s="92"/>
      <c r="H22" s="92"/>
      <c r="I22" s="92"/>
      <c r="J22" s="92">
        <v>18</v>
      </c>
    </row>
    <row r="23" spans="1:10" ht="14.25">
      <c r="A23" s="83"/>
      <c r="F23" s="62"/>
      <c r="G23" s="62"/>
      <c r="H23" s="62"/>
      <c r="I23" s="62"/>
      <c r="J23" s="62"/>
    </row>
    <row r="24" spans="1:10" ht="15">
      <c r="A24" s="88" t="s">
        <v>23</v>
      </c>
      <c r="F24" s="89">
        <f>SUM(F19:F23)</f>
        <v>-330084</v>
      </c>
      <c r="G24" s="61"/>
      <c r="H24" s="61"/>
      <c r="I24" s="90">
        <f>SUM(I19:I23)</f>
        <v>-233728</v>
      </c>
      <c r="J24" s="89">
        <f>SUM(J19:J23)</f>
        <v>-347143</v>
      </c>
    </row>
    <row r="25" spans="1:10" ht="14.25">
      <c r="A25" s="83"/>
      <c r="F25" s="61"/>
      <c r="G25" s="61"/>
      <c r="H25" s="61"/>
      <c r="I25" s="61"/>
      <c r="J25" s="61"/>
    </row>
    <row r="26" spans="1:10" ht="14.25">
      <c r="A26" s="83"/>
      <c r="F26" s="61"/>
      <c r="G26" s="61"/>
      <c r="H26" s="61"/>
      <c r="I26" s="61"/>
      <c r="J26" s="61"/>
    </row>
    <row r="27" spans="1:10" ht="14.25">
      <c r="A27" s="83" t="s">
        <v>103</v>
      </c>
      <c r="F27" s="61">
        <v>-178821</v>
      </c>
      <c r="G27" s="61"/>
      <c r="H27" s="61"/>
      <c r="I27" s="61"/>
      <c r="J27" s="61">
        <v>-107293</v>
      </c>
    </row>
    <row r="28" spans="1:10" ht="14.25">
      <c r="A28" s="83" t="s">
        <v>93</v>
      </c>
      <c r="F28" s="61">
        <v>-756</v>
      </c>
      <c r="G28" s="61"/>
      <c r="H28" s="61"/>
      <c r="I28" s="61"/>
      <c r="J28" s="61">
        <v>-567</v>
      </c>
    </row>
    <row r="29" spans="1:10" ht="14.25">
      <c r="A29" s="83" t="s">
        <v>37</v>
      </c>
      <c r="F29" s="61">
        <v>-7481</v>
      </c>
      <c r="G29" s="61"/>
      <c r="H29" s="61"/>
      <c r="I29" s="61">
        <v>-6854</v>
      </c>
      <c r="J29" s="61">
        <v>-7154</v>
      </c>
    </row>
    <row r="30" spans="1:10" ht="14.25">
      <c r="A30" s="83" t="s">
        <v>24</v>
      </c>
      <c r="F30" s="61">
        <v>-1979</v>
      </c>
      <c r="G30" s="61"/>
      <c r="H30" s="61"/>
      <c r="I30" s="61">
        <v>-6838</v>
      </c>
      <c r="J30" s="61">
        <v>-4408</v>
      </c>
    </row>
    <row r="31" spans="1:10" ht="15">
      <c r="A31" s="88" t="s">
        <v>26</v>
      </c>
      <c r="F31" s="89">
        <f>SUM(F26:F30)</f>
        <v>-189037</v>
      </c>
      <c r="G31" s="61"/>
      <c r="H31" s="61"/>
      <c r="I31" s="90">
        <f>SUM(I30:I30)</f>
        <v>-6838</v>
      </c>
      <c r="J31" s="89">
        <f>SUM(J26:J30)</f>
        <v>-119422</v>
      </c>
    </row>
    <row r="32" spans="1:10" ht="15">
      <c r="A32" s="88"/>
      <c r="F32" s="61"/>
      <c r="G32" s="61"/>
      <c r="H32" s="61"/>
      <c r="I32" s="61"/>
      <c r="J32" s="61"/>
    </row>
    <row r="33" spans="1:10" ht="14.25">
      <c r="A33" s="83"/>
      <c r="F33" s="61"/>
      <c r="G33" s="61"/>
      <c r="H33" s="61"/>
      <c r="I33" s="61"/>
      <c r="J33" s="61"/>
    </row>
    <row r="34" spans="1:10" ht="15">
      <c r="A34" s="88" t="s">
        <v>102</v>
      </c>
      <c r="F34" s="93">
        <f>F16+F24+F31</f>
        <v>126339</v>
      </c>
      <c r="G34" s="61"/>
      <c r="H34" s="61"/>
      <c r="I34" s="93">
        <f>I16+I24+I31</f>
        <v>684930</v>
      </c>
      <c r="J34" s="93">
        <f>J16+J24+J31</f>
        <v>200550</v>
      </c>
    </row>
    <row r="35" spans="1:10" ht="15">
      <c r="A35" s="83"/>
      <c r="F35" s="93"/>
      <c r="G35" s="61"/>
      <c r="H35" s="61"/>
      <c r="I35" s="93"/>
      <c r="J35" s="93"/>
    </row>
    <row r="36" spans="1:10" ht="15">
      <c r="A36" s="88" t="s">
        <v>53</v>
      </c>
      <c r="F36" s="93">
        <v>466006</v>
      </c>
      <c r="G36" s="61"/>
      <c r="H36" s="61"/>
      <c r="I36" s="93">
        <v>498562</v>
      </c>
      <c r="J36" s="93">
        <v>461879</v>
      </c>
    </row>
    <row r="37" spans="6:10" ht="15">
      <c r="F37" s="93"/>
      <c r="G37" s="61"/>
      <c r="H37" s="61"/>
      <c r="I37" s="93"/>
      <c r="J37" s="93"/>
    </row>
    <row r="38" spans="1:10" ht="15.75" thickBot="1">
      <c r="A38" s="88" t="s">
        <v>54</v>
      </c>
      <c r="F38" s="94">
        <f>F34+F36</f>
        <v>592345</v>
      </c>
      <c r="G38" s="61"/>
      <c r="H38" s="61"/>
      <c r="I38" s="94">
        <f>I34+I36</f>
        <v>1183492</v>
      </c>
      <c r="J38" s="94">
        <f>J34+J36</f>
        <v>662429</v>
      </c>
    </row>
    <row r="39" spans="6:10" ht="15" thickTop="1">
      <c r="F39" s="95">
        <f>F38-'BS'!F20</f>
        <v>0</v>
      </c>
      <c r="G39" s="96"/>
      <c r="H39" s="96"/>
      <c r="I39" s="96"/>
      <c r="J39" s="95">
        <f>461879-J38</f>
        <v>-200550</v>
      </c>
    </row>
    <row r="40" ht="14.25">
      <c r="J40" s="61"/>
    </row>
    <row r="41" spans="1:11" ht="28.5" customHeight="1">
      <c r="A41" s="103" t="s">
        <v>89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ht="14.25">
      <c r="A42" s="97"/>
    </row>
    <row r="43" spans="6:10" ht="14.25">
      <c r="F43" s="98">
        <f>F38-'BS'!F20</f>
        <v>0</v>
      </c>
      <c r="J43" s="99">
        <f>662429-J38</f>
        <v>0</v>
      </c>
    </row>
    <row r="45" spans="6:10" ht="14.25">
      <c r="F45" s="99"/>
      <c r="G45" s="99"/>
      <c r="J45" s="99"/>
    </row>
  </sheetData>
  <mergeCells count="1">
    <mergeCell ref="A41:K41"/>
  </mergeCells>
  <printOptions/>
  <pageMargins left="0.75" right="0.67" top="0.72" bottom="1" header="0.5" footer="0.5"/>
  <pageSetup horizontalDpi="600" verticalDpi="600" orientation="portrait" paperSize="9" scale="73" r:id="rId1"/>
  <headerFooter alignWithMargins="0">
    <oddFooter>&amp;CPage 3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 topLeftCell="A7">
      <selection activeCell="E18" sqref="E18"/>
    </sheetView>
  </sheetViews>
  <sheetFormatPr defaultColWidth="9.140625" defaultRowHeight="12.75"/>
  <cols>
    <col min="1" max="1" width="31.7109375" style="3" customWidth="1"/>
    <col min="2" max="2" width="16.7109375" style="3" bestFit="1" customWidth="1"/>
    <col min="3" max="3" width="15.421875" style="3" bestFit="1" customWidth="1"/>
    <col min="4" max="4" width="13.28125" style="3" customWidth="1"/>
    <col min="5" max="5" width="16.57421875" style="3" bestFit="1" customWidth="1"/>
    <col min="6" max="6" width="15.57421875" style="3" customWidth="1"/>
    <col min="7" max="7" width="8.140625" style="3" customWidth="1"/>
    <col min="8" max="8" width="10.28125" style="3" bestFit="1" customWidth="1"/>
    <col min="9" max="16384" width="9.140625" style="3" customWidth="1"/>
  </cols>
  <sheetData>
    <row r="1" spans="1:7" s="2" customFormat="1" ht="31.5">
      <c r="A1" s="10" t="s">
        <v>0</v>
      </c>
      <c r="G1" s="100" t="s">
        <v>87</v>
      </c>
    </row>
    <row r="3" ht="12.75">
      <c r="A3" s="1" t="s">
        <v>98</v>
      </c>
    </row>
    <row r="4" ht="12.75">
      <c r="A4" s="1"/>
    </row>
    <row r="5" spans="5:7" ht="12.75">
      <c r="E5" s="7"/>
      <c r="G5" s="7"/>
    </row>
    <row r="6" spans="2:7" ht="12.75">
      <c r="B6" s="105" t="s">
        <v>60</v>
      </c>
      <c r="C6" s="106"/>
      <c r="D6" s="106"/>
      <c r="E6" s="21"/>
      <c r="F6" s="1"/>
      <c r="G6" s="9"/>
    </row>
    <row r="7" spans="2:7" ht="12.75">
      <c r="B7" s="20" t="s">
        <v>61</v>
      </c>
      <c r="C7" s="20" t="s">
        <v>62</v>
      </c>
      <c r="D7" s="20"/>
      <c r="E7" s="21"/>
      <c r="F7" s="1"/>
      <c r="G7" s="9"/>
    </row>
    <row r="8" spans="2:6" ht="12.75">
      <c r="B8" s="22" t="s">
        <v>35</v>
      </c>
      <c r="C8" s="22" t="s">
        <v>56</v>
      </c>
      <c r="D8" s="22" t="s">
        <v>57</v>
      </c>
      <c r="E8" s="22" t="s">
        <v>58</v>
      </c>
      <c r="F8" s="22" t="s">
        <v>59</v>
      </c>
    </row>
    <row r="9" spans="2:6" ht="12.75">
      <c r="B9" s="21" t="s">
        <v>7</v>
      </c>
      <c r="C9" s="21" t="s">
        <v>7</v>
      </c>
      <c r="D9" s="21" t="s">
        <v>7</v>
      </c>
      <c r="E9" s="21" t="s">
        <v>7</v>
      </c>
      <c r="F9" s="21" t="s">
        <v>7</v>
      </c>
    </row>
    <row r="10" spans="1:7" ht="12.75">
      <c r="A10" s="1"/>
      <c r="E10" s="8"/>
      <c r="F10" s="8"/>
      <c r="G10" s="8"/>
    </row>
    <row r="11" spans="1:7" ht="12.75">
      <c r="A11" s="1"/>
      <c r="E11" s="8"/>
      <c r="F11" s="8"/>
      <c r="G11" s="8"/>
    </row>
    <row r="12" spans="1:7" ht="12.75">
      <c r="A12" s="1" t="s">
        <v>64</v>
      </c>
      <c r="G12" s="8"/>
    </row>
    <row r="13" spans="1:7" ht="12.75">
      <c r="A13" s="2" t="s">
        <v>67</v>
      </c>
      <c r="B13" s="13">
        <v>993454</v>
      </c>
      <c r="C13" s="13">
        <v>1650072</v>
      </c>
      <c r="D13" s="13">
        <f>B13+C13</f>
        <v>2643526</v>
      </c>
      <c r="E13" s="14">
        <v>43577</v>
      </c>
      <c r="F13" s="14">
        <f>D13+E13</f>
        <v>2687103</v>
      </c>
      <c r="G13" s="8"/>
    </row>
    <row r="14" spans="1:7" ht="12.75">
      <c r="A14" s="2" t="s">
        <v>68</v>
      </c>
      <c r="B14" s="13"/>
      <c r="C14" s="13"/>
      <c r="D14" s="13"/>
      <c r="E14" s="14"/>
      <c r="F14" s="14"/>
      <c r="G14" s="8"/>
    </row>
    <row r="15" spans="1:7" ht="12.75">
      <c r="A15" s="2" t="s">
        <v>69</v>
      </c>
      <c r="B15" s="13"/>
      <c r="C15" s="13"/>
      <c r="D15" s="13"/>
      <c r="E15" s="14"/>
      <c r="F15" s="14"/>
      <c r="G15" s="8"/>
    </row>
    <row r="16" spans="1:7" ht="12.75">
      <c r="A16" s="2" t="s">
        <v>90</v>
      </c>
      <c r="B16" s="16">
        <v>0</v>
      </c>
      <c r="C16" s="16">
        <v>-14617</v>
      </c>
      <c r="D16" s="16">
        <f>SUM(B16:C16)</f>
        <v>-14617</v>
      </c>
      <c r="E16" s="16">
        <v>0</v>
      </c>
      <c r="F16" s="16">
        <f>+D16+E16</f>
        <v>-14617</v>
      </c>
      <c r="G16" s="8"/>
    </row>
    <row r="17" spans="1:7" ht="12.75">
      <c r="A17" s="2" t="s">
        <v>70</v>
      </c>
      <c r="B17" s="13">
        <f>SUM(B13:B16)</f>
        <v>993454</v>
      </c>
      <c r="C17" s="13">
        <f>SUM(C13:C16)</f>
        <v>1635455</v>
      </c>
      <c r="D17" s="13">
        <f>SUM(D13:D16)</f>
        <v>2628909</v>
      </c>
      <c r="E17" s="13">
        <f>SUM(E13:E16)</f>
        <v>43577</v>
      </c>
      <c r="F17" s="13">
        <f>SUM(F13:F16)</f>
        <v>2672486</v>
      </c>
      <c r="G17" s="8"/>
    </row>
    <row r="18" spans="1:7" ht="12.75">
      <c r="A18" s="3" t="s">
        <v>66</v>
      </c>
      <c r="B18" s="13">
        <v>0</v>
      </c>
      <c r="C18" s="13">
        <f>+' PnL'!K29</f>
        <v>435542</v>
      </c>
      <c r="D18" s="13">
        <f>B18+C18</f>
        <v>435542</v>
      </c>
      <c r="E18" s="14">
        <f>' PnL'!K30</f>
        <v>4504</v>
      </c>
      <c r="F18" s="14">
        <f>D18+E18</f>
        <v>440046</v>
      </c>
      <c r="G18" s="8"/>
    </row>
    <row r="19" spans="1:7" ht="12.75">
      <c r="A19" s="3" t="s">
        <v>92</v>
      </c>
      <c r="B19" s="13">
        <v>0</v>
      </c>
      <c r="C19" s="13">
        <v>-107293</v>
      </c>
      <c r="D19" s="13">
        <f>B19+C19</f>
        <v>-107293</v>
      </c>
      <c r="E19" s="13">
        <f>Cashflow!J28</f>
        <v>-567</v>
      </c>
      <c r="F19" s="14">
        <f>D19+E19</f>
        <v>-107860</v>
      </c>
      <c r="G19" s="8"/>
    </row>
    <row r="20" spans="1:7" ht="13.5" thickBot="1">
      <c r="A20" s="1" t="s">
        <v>99</v>
      </c>
      <c r="B20" s="15">
        <f>SUM(B17:B19)</f>
        <v>993454</v>
      </c>
      <c r="C20" s="15">
        <f>SUM(C17:C19)</f>
        <v>1963704</v>
      </c>
      <c r="D20" s="15">
        <f>SUM(D17:D19)</f>
        <v>2957158</v>
      </c>
      <c r="E20" s="15">
        <f>SUM(E17:E19)</f>
        <v>47514</v>
      </c>
      <c r="F20" s="15">
        <f>SUM(F17:F19)</f>
        <v>3004672</v>
      </c>
      <c r="G20" s="8"/>
    </row>
    <row r="21" spans="1:7" ht="13.5" thickTop="1">
      <c r="A21" s="1"/>
      <c r="E21" s="8"/>
      <c r="F21" s="8"/>
      <c r="G21" s="8"/>
    </row>
    <row r="22" spans="1:7" ht="12.75">
      <c r="A22" s="12"/>
      <c r="E22" s="8"/>
      <c r="F22" s="8"/>
      <c r="G22" s="8"/>
    </row>
    <row r="23" spans="1:7" ht="12.75">
      <c r="A23" s="12"/>
      <c r="E23" s="8"/>
      <c r="F23" s="8"/>
      <c r="G23" s="8"/>
    </row>
    <row r="24" spans="1:7" ht="12.75">
      <c r="A24" s="10" t="s">
        <v>65</v>
      </c>
      <c r="G24" s="6"/>
    </row>
    <row r="25" spans="1:7" ht="12.75">
      <c r="A25" s="2" t="s">
        <v>67</v>
      </c>
      <c r="B25" s="13">
        <v>993454</v>
      </c>
      <c r="C25" s="13">
        <v>2048743</v>
      </c>
      <c r="D25" s="13">
        <f>B25+C25</f>
        <v>3042197</v>
      </c>
      <c r="E25" s="14">
        <v>49458</v>
      </c>
      <c r="F25" s="14">
        <f>D25+E25</f>
        <v>3091655</v>
      </c>
      <c r="G25" s="6"/>
    </row>
    <row r="26" spans="1:7" ht="12.75">
      <c r="A26" s="2" t="s">
        <v>68</v>
      </c>
      <c r="B26" s="13"/>
      <c r="C26" s="13"/>
      <c r="D26" s="13"/>
      <c r="E26" s="14"/>
      <c r="F26" s="14"/>
      <c r="G26" s="6"/>
    </row>
    <row r="27" spans="1:7" ht="12.75">
      <c r="A27" s="2" t="s">
        <v>69</v>
      </c>
      <c r="B27" s="13"/>
      <c r="C27" s="13"/>
      <c r="D27" s="13"/>
      <c r="E27" s="14"/>
      <c r="F27" s="14"/>
      <c r="G27" s="6"/>
    </row>
    <row r="28" spans="1:7" ht="12.75">
      <c r="A28" s="2" t="s">
        <v>90</v>
      </c>
      <c r="B28" s="16">
        <v>0</v>
      </c>
      <c r="C28" s="16">
        <v>-15859</v>
      </c>
      <c r="D28" s="16">
        <f>SUM(B28:C28)</f>
        <v>-15859</v>
      </c>
      <c r="E28" s="16">
        <v>0</v>
      </c>
      <c r="F28" s="17">
        <f>SUM(D28:E28)</f>
        <v>-15859</v>
      </c>
      <c r="G28" s="6"/>
    </row>
    <row r="29" spans="1:7" ht="12.75">
      <c r="A29" s="2" t="s">
        <v>70</v>
      </c>
      <c r="B29" s="13">
        <f>SUM(B25:B28)</f>
        <v>993454</v>
      </c>
      <c r="C29" s="13">
        <f>SUM(C25:C28)</f>
        <v>2032884</v>
      </c>
      <c r="D29" s="13">
        <f>SUM(D25:D28)</f>
        <v>3026338</v>
      </c>
      <c r="E29" s="13">
        <f>SUM(E25:E28)</f>
        <v>49458</v>
      </c>
      <c r="F29" s="13">
        <f>SUM(F25:F28)</f>
        <v>3075796</v>
      </c>
      <c r="G29" s="6"/>
    </row>
    <row r="30" spans="1:7" ht="12.75">
      <c r="A30" s="2" t="s">
        <v>45</v>
      </c>
      <c r="B30" s="13">
        <v>0</v>
      </c>
      <c r="C30" s="13">
        <f>+' PnL'!I29</f>
        <v>471184</v>
      </c>
      <c r="D30" s="13">
        <f>B30+C30</f>
        <v>471184</v>
      </c>
      <c r="E30" s="14">
        <f>' PnL'!I30</f>
        <v>3956</v>
      </c>
      <c r="F30" s="14">
        <f>D30+E30</f>
        <v>475140</v>
      </c>
      <c r="G30" s="6"/>
    </row>
    <row r="31" spans="1:7" ht="12.75">
      <c r="A31" s="2" t="s">
        <v>92</v>
      </c>
      <c r="B31" s="13">
        <v>0</v>
      </c>
      <c r="C31" s="13">
        <f>Cashflow!F27</f>
        <v>-178821</v>
      </c>
      <c r="D31" s="13">
        <f>B31+C31</f>
        <v>-178821</v>
      </c>
      <c r="E31" s="14">
        <f>Cashflow!F28</f>
        <v>-756</v>
      </c>
      <c r="F31" s="14">
        <f>D31+E31</f>
        <v>-179577</v>
      </c>
      <c r="G31" s="6"/>
    </row>
    <row r="32" spans="1:9" ht="13.5" thickBot="1">
      <c r="A32" s="10" t="s">
        <v>100</v>
      </c>
      <c r="B32" s="15">
        <f>SUM(B29:B31)</f>
        <v>993454</v>
      </c>
      <c r="C32" s="15">
        <f>SUM(C29:C31)</f>
        <v>2325247</v>
      </c>
      <c r="D32" s="15">
        <f>SUM(D29:D31)</f>
        <v>3318701</v>
      </c>
      <c r="E32" s="15">
        <f>SUM(E29:E31)</f>
        <v>52658</v>
      </c>
      <c r="F32" s="15">
        <f>SUM(F29:F31)</f>
        <v>3371359</v>
      </c>
      <c r="G32" s="6"/>
      <c r="H32" s="18"/>
      <c r="I32" s="11"/>
    </row>
    <row r="33" spans="2:7" ht="13.5" thickTop="1">
      <c r="B33" s="4"/>
      <c r="C33" s="4"/>
      <c r="D33" s="4"/>
      <c r="E33" s="6"/>
      <c r="F33" s="6"/>
      <c r="G33" s="6"/>
    </row>
    <row r="35" spans="1:7" ht="28.5" customHeight="1">
      <c r="A35" s="104" t="s">
        <v>52</v>
      </c>
      <c r="B35" s="104"/>
      <c r="C35" s="104"/>
      <c r="D35" s="104"/>
      <c r="E35" s="104"/>
      <c r="F35" s="104"/>
      <c r="G35" s="104"/>
    </row>
    <row r="36" spans="1:3" ht="12.75">
      <c r="A36" s="5"/>
      <c r="C36" s="11"/>
    </row>
    <row r="37" spans="2:7" ht="12.75">
      <c r="B37" s="11">
        <f>B32-'BS'!F27</f>
        <v>0</v>
      </c>
      <c r="C37" s="4">
        <f>C32-'BS'!F28</f>
        <v>0</v>
      </c>
      <c r="D37" s="11">
        <f>D32-'BS'!F29</f>
        <v>0</v>
      </c>
      <c r="E37" s="11">
        <f>E32-'BS'!F32</f>
        <v>0</v>
      </c>
      <c r="F37" s="19">
        <f>F32-'BS'!F33</f>
        <v>0</v>
      </c>
      <c r="G37" s="11"/>
    </row>
    <row r="39" spans="4:6" ht="12.75">
      <c r="D39" s="11"/>
      <c r="E39" s="11"/>
      <c r="F39" s="11"/>
    </row>
  </sheetData>
  <mergeCells count="2">
    <mergeCell ref="A35:G35"/>
    <mergeCell ref="B6:D6"/>
  </mergeCells>
  <printOptions/>
  <pageMargins left="0.75" right="0.75" top="0.72" bottom="1" header="0.5" footer="0.5"/>
  <pageSetup horizontalDpi="600" verticalDpi="600" orientation="portrait" paperSize="9" scale="68" r:id="rId1"/>
  <headerFooter alignWithMargins="0">
    <oddFooter>&amp;CPage 4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2007-02-05T23:40:18Z</cp:lastPrinted>
  <dcterms:created xsi:type="dcterms:W3CDTF">2001-08-02T03:12:06Z</dcterms:created>
  <dcterms:modified xsi:type="dcterms:W3CDTF">2007-02-13T07:34:42Z</dcterms:modified>
  <cp:category/>
  <cp:version/>
  <cp:contentType/>
  <cp:contentStatus/>
</cp:coreProperties>
</file>